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130" windowHeight="12015"/>
  </bookViews>
  <sheets>
    <sheet name="Blad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 l="1"/>
  <c r="C8" i="1"/>
  <c r="D8" i="1" s="1"/>
  <c r="C7" i="1"/>
  <c r="D7" i="1" s="1"/>
  <c r="C6" i="1"/>
  <c r="D6" i="1" s="1"/>
  <c r="D9" i="1" l="1"/>
  <c r="C9" i="1"/>
  <c r="B26" i="1" s="1"/>
  <c r="C26" i="1" s="1"/>
  <c r="B17" i="1" s="1"/>
  <c r="B25" i="1"/>
  <c r="B29" i="1" l="1"/>
  <c r="B28" i="1"/>
  <c r="B30" i="1"/>
  <c r="B21" i="1"/>
  <c r="C21" i="1" s="1"/>
  <c r="B31" i="1"/>
  <c r="B15" i="1" s="1"/>
  <c r="C25" i="1"/>
  <c r="C17" i="1"/>
  <c r="C14" i="1" l="1"/>
  <c r="B13" i="1"/>
  <c r="C16" i="1"/>
  <c r="B16" i="1"/>
  <c r="C15" i="1"/>
  <c r="B19" i="1" l="1"/>
  <c r="C19" i="1"/>
</calcChain>
</file>

<file path=xl/sharedStrings.xml><?xml version="1.0" encoding="utf-8"?>
<sst xmlns="http://schemas.openxmlformats.org/spreadsheetml/2006/main" count="35" uniqueCount="33">
  <si>
    <t>Representation och moms</t>
  </si>
  <si>
    <t>Antal personer</t>
  </si>
  <si>
    <t>Starköl</t>
  </si>
  <si>
    <t>Vin/sprit</t>
  </si>
  <si>
    <t>Summa =</t>
  </si>
  <si>
    <t>varav moms</t>
  </si>
  <si>
    <t>per person</t>
  </si>
  <si>
    <t>Schablon 1996 (om &gt;180 kr/pers)</t>
  </si>
  <si>
    <t>Schablon 1995 (om &gt;300 kr/pers)</t>
  </si>
  <si>
    <t>Mat inkl starköl (exkl moms)</t>
  </si>
  <si>
    <t>Mat inkl vin/sprit (exkl moms)</t>
  </si>
  <si>
    <t>(1995 års regler)</t>
  </si>
  <si>
    <t>(1996 års regler)</t>
  </si>
  <si>
    <t>Verklig 1995</t>
  </si>
  <si>
    <t>Verklig 1996</t>
  </si>
  <si>
    <t>Max moms att lyfta =</t>
  </si>
  <si>
    <t>Extern representation</t>
  </si>
  <si>
    <t>&gt; 300 kr - med starköl (ej vin/sprit)</t>
  </si>
  <si>
    <t>&gt; 300 kr - utan alkohol</t>
  </si>
  <si>
    <t>&gt; 180 kr - med starköl, vin el sprit</t>
  </si>
  <si>
    <t>Belopp inkl moms</t>
  </si>
  <si>
    <t>Belopp exkl moms</t>
  </si>
  <si>
    <t>Underlag:</t>
  </si>
  <si>
    <t>Mat / (total) =</t>
  </si>
  <si>
    <t>Starköl / (total exkl vin o sprit) =</t>
  </si>
  <si>
    <t>Mat / (total exkl vin o sprit) =</t>
  </si>
  <si>
    <t>Vin, sprit o starköl / (total) =</t>
  </si>
  <si>
    <t>-</t>
  </si>
  <si>
    <t>Schablon 1995 (om &gt;200 kr/pers)</t>
  </si>
  <si>
    <t>Intern representation</t>
  </si>
  <si>
    <t>Alternativ momslyft:</t>
  </si>
  <si>
    <t>Avdragsgill kostnad =</t>
  </si>
  <si>
    <t>Mat (ska alltid ingå)</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</si>
</sst>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sz val="14"/>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3" fillId="0" borderId="0" applyFont="0" applyFill="0" applyBorder="0" applyAlignment="0" applyProtection="0"/>
  </cellStyleXfs>
  <cellXfs count="30">
    <xf numFmtId="0" fontId="0" fillId="0" borderId="0" xfId="0"/>
    <xf numFmtId="0" fontId="2" fillId="0" borderId="0" xfId="0" applyFont="1"/>
    <xf numFmtId="2" fontId="0" fillId="0" borderId="0" xfId="0" applyNumberFormat="1"/>
    <xf numFmtId="0" fontId="0" fillId="0" borderId="0" xfId="0" applyAlignment="1">
      <alignment horizontal="right"/>
    </xf>
    <xf numFmtId="0" fontId="1" fillId="0" borderId="0" xfId="0" applyFont="1"/>
    <xf numFmtId="0" fontId="1" fillId="0" borderId="0" xfId="0" applyFont="1" applyAlignment="1">
      <alignment horizontal="right"/>
    </xf>
    <xf numFmtId="2" fontId="1" fillId="0" borderId="0" xfId="0" applyNumberFormat="1" applyFont="1"/>
    <xf numFmtId="2" fontId="0" fillId="0" borderId="0" xfId="0" applyNumberFormat="1" applyAlignment="1">
      <alignment horizontal="right"/>
    </xf>
    <xf numFmtId="2" fontId="1" fillId="0" borderId="0" xfId="0" applyNumberFormat="1" applyFont="1" applyAlignment="1">
      <alignment horizontal="right"/>
    </xf>
    <xf numFmtId="9" fontId="0" fillId="0" borderId="0" xfId="1" applyFont="1"/>
    <xf numFmtId="0" fontId="1" fillId="0" borderId="0" xfId="0" applyFont="1" applyAlignment="1">
      <alignment wrapText="1"/>
    </xf>
    <xf numFmtId="0" fontId="1" fillId="0" borderId="2" xfId="0" applyFont="1" applyBorder="1"/>
    <xf numFmtId="0" fontId="0" fillId="0" borderId="3" xfId="0" applyBorder="1"/>
    <xf numFmtId="0" fontId="0" fillId="0" borderId="3" xfId="0" applyBorder="1" applyAlignment="1">
      <alignment horizontal="right"/>
    </xf>
    <xf numFmtId="0" fontId="0" fillId="0" borderId="5" xfId="0" applyBorder="1"/>
    <xf numFmtId="2" fontId="0" fillId="0" borderId="0" xfId="0" applyNumberFormat="1" applyBorder="1"/>
    <xf numFmtId="0" fontId="0" fillId="0" borderId="0" xfId="0" applyBorder="1"/>
    <xf numFmtId="9" fontId="0" fillId="0" borderId="0" xfId="1" applyFont="1" applyBorder="1"/>
    <xf numFmtId="0" fontId="0" fillId="0" borderId="7" xfId="0" applyBorder="1"/>
    <xf numFmtId="9" fontId="0" fillId="0" borderId="8" xfId="1" applyFont="1" applyBorder="1"/>
    <xf numFmtId="0" fontId="0" fillId="0" borderId="8" xfId="0" applyBorder="1"/>
    <xf numFmtId="0" fontId="0" fillId="0" borderId="4" xfId="0" applyBorder="1" applyAlignment="1">
      <alignment horizontal="right"/>
    </xf>
    <xf numFmtId="0" fontId="0" fillId="0" borderId="6" xfId="0" applyBorder="1" applyAlignment="1">
      <alignment horizontal="left"/>
    </xf>
    <xf numFmtId="0" fontId="0" fillId="0" borderId="6" xfId="0" applyBorder="1" applyAlignment="1">
      <alignment horizontal="right"/>
    </xf>
    <xf numFmtId="0" fontId="0" fillId="0" borderId="9" xfId="0" applyBorder="1" applyAlignment="1">
      <alignment horizontal="right"/>
    </xf>
    <xf numFmtId="0" fontId="4" fillId="0" borderId="0" xfId="0" applyFont="1"/>
    <xf numFmtId="2" fontId="2" fillId="3" borderId="1" xfId="0" applyNumberFormat="1" applyFont="1" applyFill="1" applyBorder="1"/>
    <xf numFmtId="0" fontId="5" fillId="0" borderId="0" xfId="0" applyFont="1"/>
    <xf numFmtId="0" fontId="0" fillId="2" borderId="1" xfId="0" applyFill="1" applyBorder="1" applyProtection="1">
      <protection locked="0"/>
    </xf>
    <xf numFmtId="2" fontId="0" fillId="2" borderId="1" xfId="0" applyNumberFormat="1" applyFill="1" applyBorder="1" applyProtection="1">
      <protection locked="0"/>
    </xf>
  </cellXfs>
  <cellStyles count="2">
    <cellStyle name="Normal" xfId="0" builtinId="0"/>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609599</xdr:colOff>
      <xdr:row>0</xdr:row>
      <xdr:rowOff>9524</xdr:rowOff>
    </xdr:from>
    <xdr:to>
      <xdr:col>9</xdr:col>
      <xdr:colOff>409574</xdr:colOff>
      <xdr:row>31</xdr:row>
      <xdr:rowOff>9525</xdr:rowOff>
    </xdr:to>
    <xdr:sp macro="" textlink="">
      <xdr:nvSpPr>
        <xdr:cNvPr id="2" name="textruta 1"/>
        <xdr:cNvSpPr txBox="1"/>
      </xdr:nvSpPr>
      <xdr:spPr>
        <a:xfrm>
          <a:off x="5895974" y="9524"/>
          <a:ext cx="2847975" cy="6410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Fakta:</a:t>
          </a:r>
        </a:p>
        <a:p>
          <a:r>
            <a:rPr lang="sv-SE" sz="1100"/>
            <a:t>Under 2013 kom en uppmärksammad dom (den s k Porsche-domen) som visade</a:t>
          </a:r>
          <a:r>
            <a:rPr lang="sv-SE" sz="1100" baseline="0"/>
            <a:t> att </a:t>
          </a:r>
          <a:r>
            <a:rPr lang="sv-SE"/>
            <a:t>de svenska momsreglerna som begränsar rätten till momslyft vid representation under lång tid delvis varit felaktiga. Efter</a:t>
          </a:r>
          <a:r>
            <a:rPr lang="sv-SE" baseline="0"/>
            <a:t> Sveriges EU-inträde 1995 fick begränsningen av momslyft vid representation inte utvidgas och moms skulle därför ha fått lyftas med högre belopp än vad de svenska momsreglerna medgav då beloppen för avdragsgill representation sänktes (från 300 kr till 180 kr år 1996, och från 180 kr till 90 kr år 1997). I ett ställningstagande har Skatteverket efter Porsche-domen klargjort att moms att lyfta får beräknas utifrån de belopp som var avdragsgilla 1995/1996. Skatteverket har dessutom tagit fram ett antal schabloner som får användas om man inte vill beräkna momsen utifrån verkliga kostnader. Beräkningarna utgår från de belopp som var avdragsgilla 1995 (300 kr person vid extern måltidsrepresentation och 200 kr per person vid intern representation – belopp exklusive vin och sprit eftersom detta inte var avdragsgillt alls före 1996) och 1996 (180 kr per person). Observera dock att de inkomstskattemässiga avdragen inte ändrats. Högsta avdragsgilla </a:t>
          </a:r>
          <a:r>
            <a:rPr lang="sv-SE" i="1" baseline="0"/>
            <a:t>kostnad</a:t>
          </a:r>
          <a:r>
            <a:rPr lang="sv-SE" baseline="0"/>
            <a:t> vid måltidsrepresentation är fortfarande 90 kr per person sedan 1997.</a:t>
          </a:r>
        </a:p>
        <a:p>
          <a:endParaRPr lang="sv-SE" sz="1100"/>
        </a:p>
        <a:p>
          <a:r>
            <a:rPr lang="sv-SE" sz="1100"/>
            <a:t>Den här kalkylen kan användas för att beräkna hur mycket moms som maximalt</a:t>
          </a:r>
          <a:r>
            <a:rPr lang="sv-SE" sz="1100" baseline="0"/>
            <a:t> får lyftas vid extern och intern måltidsrepresentation.</a:t>
          </a:r>
          <a:endParaRPr lang="sv-SE"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workbookViewId="0">
      <selection activeCell="C2" sqref="C2"/>
    </sheetView>
  </sheetViews>
  <sheetFormatPr defaultRowHeight="15" x14ac:dyDescent="0.25"/>
  <cols>
    <col min="1" max="1" width="33.85546875" customWidth="1"/>
    <col min="2" max="3" width="15.140625" customWidth="1"/>
    <col min="4" max="4" width="15.140625" style="3" customWidth="1"/>
  </cols>
  <sheetData>
    <row r="1" spans="1:9" ht="21" x14ac:dyDescent="0.35">
      <c r="A1" s="27" t="s">
        <v>0</v>
      </c>
    </row>
    <row r="3" spans="1:9" x14ac:dyDescent="0.25">
      <c r="A3" t="s">
        <v>1</v>
      </c>
      <c r="B3" s="28">
        <v>3</v>
      </c>
    </row>
    <row r="5" spans="1:9" s="4" customFormat="1" ht="30" x14ac:dyDescent="0.25">
      <c r="B5" s="10" t="s">
        <v>20</v>
      </c>
      <c r="C5" s="5" t="s">
        <v>5</v>
      </c>
      <c r="D5" s="10" t="s">
        <v>21</v>
      </c>
    </row>
    <row r="6" spans="1:9" x14ac:dyDescent="0.25">
      <c r="A6" t="s">
        <v>32</v>
      </c>
      <c r="B6" s="29">
        <v>477</v>
      </c>
      <c r="C6" s="2">
        <f>0.1071*B6</f>
        <v>51.0867</v>
      </c>
      <c r="D6" s="7">
        <f>B6-C6</f>
        <v>425.91329999999999</v>
      </c>
      <c r="F6" s="2"/>
      <c r="G6" s="9"/>
      <c r="H6" s="2"/>
      <c r="I6" s="9"/>
    </row>
    <row r="7" spans="1:9" x14ac:dyDescent="0.25">
      <c r="A7" t="s">
        <v>2</v>
      </c>
      <c r="B7" s="29">
        <v>207</v>
      </c>
      <c r="C7" s="2">
        <f>0.2*B7</f>
        <v>41.400000000000006</v>
      </c>
      <c r="D7" s="7">
        <f t="shared" ref="D7:D8" si="0">B7-C7</f>
        <v>165.6</v>
      </c>
      <c r="F7" s="2"/>
      <c r="G7" s="9"/>
      <c r="H7" s="2"/>
      <c r="I7" s="9"/>
    </row>
    <row r="8" spans="1:9" x14ac:dyDescent="0.25">
      <c r="A8" t="s">
        <v>3</v>
      </c>
      <c r="B8" s="29"/>
      <c r="C8" s="2">
        <f>0.2*B8</f>
        <v>0</v>
      </c>
      <c r="D8" s="7">
        <f t="shared" si="0"/>
        <v>0</v>
      </c>
      <c r="H8" s="2"/>
      <c r="I8" s="9"/>
    </row>
    <row r="9" spans="1:9" s="4" customFormat="1" x14ac:dyDescent="0.25">
      <c r="A9" s="4" t="s">
        <v>4</v>
      </c>
      <c r="B9" s="6">
        <f>SUM(B6:B8)</f>
        <v>684</v>
      </c>
      <c r="C9" s="6">
        <f>SUM(C6:C8)</f>
        <v>92.486700000000013</v>
      </c>
      <c r="D9" s="8">
        <f>SUM(D6:D8)</f>
        <v>591.51329999999996</v>
      </c>
      <c r="F9" s="6"/>
      <c r="H9" s="6"/>
    </row>
    <row r="12" spans="1:9" s="4" customFormat="1" ht="33" customHeight="1" x14ac:dyDescent="0.25">
      <c r="A12" s="4" t="s">
        <v>30</v>
      </c>
      <c r="B12" s="10" t="s">
        <v>16</v>
      </c>
      <c r="C12" s="10" t="s">
        <v>29</v>
      </c>
      <c r="D12" s="5"/>
    </row>
    <row r="13" spans="1:9" x14ac:dyDescent="0.25">
      <c r="A13" t="s">
        <v>8</v>
      </c>
      <c r="B13" s="2" t="str">
        <f>IF(B7&gt;0,IF(C25&gt;=300,46*B3,""),"")</f>
        <v/>
      </c>
      <c r="C13" s="3" t="s">
        <v>27</v>
      </c>
    </row>
    <row r="14" spans="1:9" x14ac:dyDescent="0.25">
      <c r="A14" t="s">
        <v>28</v>
      </c>
      <c r="B14" s="7" t="s">
        <v>27</v>
      </c>
      <c r="C14" s="2" t="str">
        <f>IF(B7&gt;0,IF(C25&gt;=200,31*B3,""),"")</f>
        <v/>
      </c>
    </row>
    <row r="15" spans="1:9" x14ac:dyDescent="0.25">
      <c r="A15" t="s">
        <v>7</v>
      </c>
      <c r="B15" s="2">
        <f>IF(B31&gt;0,IF(C26&gt;=180,28*B3,""),"")</f>
        <v>84</v>
      </c>
      <c r="C15" s="2">
        <f>B15</f>
        <v>84</v>
      </c>
      <c r="D15"/>
    </row>
    <row r="16" spans="1:9" x14ac:dyDescent="0.25">
      <c r="A16" t="s">
        <v>13</v>
      </c>
      <c r="B16" s="2">
        <f>IF(C25&gt;300,((B6-C6)/B25*300*0.12+(B7-C7)/B25*300*0.25)*B3,C6+C7)</f>
        <v>92.486700000000013</v>
      </c>
      <c r="C16" s="2">
        <f>IF(C25&gt;200,((B6-C6)/B25*200*0.12+(B7-C7)/B25*200*0.25)*B3,C6+C7)</f>
        <v>92.486700000000013</v>
      </c>
    </row>
    <row r="17" spans="1:4" x14ac:dyDescent="0.25">
      <c r="A17" t="s">
        <v>14</v>
      </c>
      <c r="B17" s="2">
        <f>IF(C26&gt;180,((B6-C6)/B26*180*0.12+(B7-C7+B8-C8)/B26*180*0.25)*B3,C9)</f>
        <v>84.453184467703437</v>
      </c>
      <c r="C17" s="2">
        <f>B17</f>
        <v>84.453184467703437</v>
      </c>
    </row>
    <row r="19" spans="1:4" s="4" customFormat="1" ht="18.75" x14ac:dyDescent="0.3">
      <c r="A19" s="1" t="s">
        <v>15</v>
      </c>
      <c r="B19" s="26">
        <f>MAX(B13:B17)</f>
        <v>92.486700000000013</v>
      </c>
      <c r="C19" s="26">
        <f>MAX(C14:C17)</f>
        <v>92.486700000000013</v>
      </c>
      <c r="D19" s="5"/>
    </row>
    <row r="20" spans="1:4" ht="8.25" customHeight="1" x14ac:dyDescent="0.3">
      <c r="A20" s="25"/>
    </row>
    <row r="21" spans="1:4" ht="18.75" x14ac:dyDescent="0.3">
      <c r="A21" s="1" t="s">
        <v>31</v>
      </c>
      <c r="B21" s="26">
        <f>IF(D9&gt;B3*90,B3*90,D9)</f>
        <v>270</v>
      </c>
      <c r="C21" s="26">
        <f>B21</f>
        <v>270</v>
      </c>
    </row>
    <row r="24" spans="1:4" x14ac:dyDescent="0.25">
      <c r="A24" s="11" t="s">
        <v>22</v>
      </c>
      <c r="B24" s="12"/>
      <c r="C24" s="13" t="s">
        <v>6</v>
      </c>
      <c r="D24" s="21"/>
    </row>
    <row r="25" spans="1:4" x14ac:dyDescent="0.25">
      <c r="A25" s="14" t="s">
        <v>9</v>
      </c>
      <c r="B25" s="15">
        <f>B6+B7-C6-C7</f>
        <v>591.51330000000007</v>
      </c>
      <c r="C25" s="15">
        <f>B25/B3</f>
        <v>197.17110000000002</v>
      </c>
      <c r="D25" s="22" t="s">
        <v>11</v>
      </c>
    </row>
    <row r="26" spans="1:4" x14ac:dyDescent="0.25">
      <c r="A26" s="14" t="s">
        <v>10</v>
      </c>
      <c r="B26" s="15">
        <f>B9-C9</f>
        <v>591.51329999999996</v>
      </c>
      <c r="C26" s="15">
        <f>B26/B3</f>
        <v>197.1711</v>
      </c>
      <c r="D26" s="22" t="s">
        <v>12</v>
      </c>
    </row>
    <row r="27" spans="1:4" x14ac:dyDescent="0.25">
      <c r="A27" s="14"/>
      <c r="B27" s="16"/>
      <c r="C27" s="16"/>
      <c r="D27" s="23"/>
    </row>
    <row r="28" spans="1:4" x14ac:dyDescent="0.25">
      <c r="A28" s="14" t="s">
        <v>25</v>
      </c>
      <c r="B28" s="17">
        <f>IF(B25&gt;0,D6/B25,"")</f>
        <v>0.72004010729767187</v>
      </c>
      <c r="C28" s="16"/>
      <c r="D28" s="23"/>
    </row>
    <row r="29" spans="1:4" x14ac:dyDescent="0.25">
      <c r="A29" s="14" t="s">
        <v>24</v>
      </c>
      <c r="B29" s="17">
        <f>IF(B25&gt;0,D7/B25,"")</f>
        <v>0.27995989270232802</v>
      </c>
      <c r="C29" s="16"/>
      <c r="D29" s="23"/>
    </row>
    <row r="30" spans="1:4" x14ac:dyDescent="0.25">
      <c r="A30" s="14" t="s">
        <v>23</v>
      </c>
      <c r="B30" s="17">
        <f>IF(D9&gt;0,D6/D9,"")</f>
        <v>0.72004010729767198</v>
      </c>
      <c r="C30" s="16"/>
      <c r="D30" s="23"/>
    </row>
    <row r="31" spans="1:4" x14ac:dyDescent="0.25">
      <c r="A31" s="18" t="s">
        <v>26</v>
      </c>
      <c r="B31" s="19">
        <f>IF(D9&gt;0,(D7+D8)/D9,"")</f>
        <v>0.27995989270232807</v>
      </c>
      <c r="C31" s="20"/>
      <c r="D31" s="24"/>
    </row>
    <row r="36" spans="1:1" x14ac:dyDescent="0.25">
      <c r="A36" t="s">
        <v>16</v>
      </c>
    </row>
    <row r="37" spans="1:1" x14ac:dyDescent="0.25">
      <c r="A37" t="s">
        <v>18</v>
      </c>
    </row>
    <row r="38" spans="1:1" x14ac:dyDescent="0.25">
      <c r="A38" t="s">
        <v>17</v>
      </c>
    </row>
    <row r="39" spans="1:1" x14ac:dyDescent="0.25">
      <c r="A39" t="s">
        <v>19</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Blad1</vt:lpstr>
    </vt:vector>
  </TitlesOfParts>
  <Company>BJorn Lunden Information 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 Fyhr</dc:creator>
  <cp:lastModifiedBy>Åsa Nilsson</cp:lastModifiedBy>
  <cp:lastPrinted>2014-08-21T12:43:55Z</cp:lastPrinted>
  <dcterms:created xsi:type="dcterms:W3CDTF">2014-08-12T11:21:20Z</dcterms:created>
  <dcterms:modified xsi:type="dcterms:W3CDTF">2015-11-17T15:50:53Z</dcterms:modified>
</cp:coreProperties>
</file>